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omepage\Eisheiligen\"/>
    </mc:Choice>
  </mc:AlternateContent>
  <xr:revisionPtr revIDLastSave="0" documentId="13_ncr:1_{B4BC5698-4795-486A-8072-CF3A7BC1AD71}" xr6:coauthVersionLast="46" xr6:coauthVersionMax="46" xr10:uidLastSave="{00000000-0000-0000-0000-000000000000}"/>
  <bookViews>
    <workbookView xWindow="-108" yWindow="-108" windowWidth="23256" windowHeight="12576" xr2:uid="{B1DEC9F5-D2CB-43FB-8B03-1B2C46DDE44D}"/>
  </bookViews>
  <sheets>
    <sheet name="Wärmebedarf" sheetId="7" r:id="rId1"/>
    <sheet name="warme Periode" sheetId="4" r:id="rId2"/>
    <sheet name="kalte Periode" sheetId="6" r:id="rId3"/>
    <sheet name="U-Werte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6" l="1"/>
  <c r="F12" i="6"/>
  <c r="F5" i="6"/>
  <c r="F9" i="6" s="1"/>
  <c r="B9" i="7"/>
  <c r="B11" i="7"/>
  <c r="B12" i="7"/>
  <c r="B16" i="7"/>
  <c r="F37" i="6"/>
  <c r="F31" i="6"/>
  <c r="F32" i="6" s="1"/>
  <c r="F18" i="6"/>
  <c r="F37" i="4"/>
  <c r="F31" i="4"/>
  <c r="F32" i="4" s="1"/>
  <c r="F18" i="4"/>
  <c r="F13" i="4"/>
  <c r="F5" i="4"/>
  <c r="F9" i="4" s="1"/>
  <c r="F12" i="4"/>
  <c r="B17" i="7" l="1"/>
  <c r="B19" i="7" s="1"/>
  <c r="F21" i="6"/>
  <c r="B1" i="6" s="1"/>
  <c r="B2" i="6" s="1"/>
  <c r="F21" i="4"/>
  <c r="B1" i="4" s="1"/>
  <c r="B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Johanna Fangauer</author>
  </authors>
  <commentList>
    <comment ref="E17" authorId="0" shapeId="0" xr:uid="{4E469233-39B2-4404-8C8A-204BAC2C4D4A}">
      <text>
        <r>
          <rPr>
            <b/>
            <sz val="9"/>
            <color indexed="81"/>
            <rFont val="Segoe UI"/>
            <family val="2"/>
          </rPr>
          <t>Johanna Fangauer:</t>
        </r>
        <r>
          <rPr>
            <sz val="9"/>
            <color indexed="81"/>
            <rFont val="Segoe UI"/>
            <family val="2"/>
          </rPr>
          <t xml:space="preserve">
Wärme wird auch aus tieferen Erdschichten entzogen.
Schätzwerte Frühjahr
Nach längerer Kälteperiode 1-1,5
Nach längerer Wärmeperiode 1,5-2</t>
        </r>
      </text>
    </comment>
    <comment ref="E19" authorId="0" shapeId="0" xr:uid="{9C04BFEA-6DC6-4604-AFD8-CF367615798B}">
      <text>
        <r>
          <rPr>
            <b/>
            <sz val="9"/>
            <color indexed="81"/>
            <rFont val="Segoe UI"/>
            <family val="2"/>
          </rPr>
          <t>Johanna Fangauer:</t>
        </r>
        <r>
          <rPr>
            <sz val="9"/>
            <color indexed="81"/>
            <rFont val="Segoe UI"/>
            <family val="2"/>
          </rPr>
          <t xml:space="preserve">
trockener Boden: 1 kJ/kg*K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Johanna Fangauer</author>
  </authors>
  <commentList>
    <comment ref="E17" authorId="0" shapeId="0" xr:uid="{595C9AF7-DCCC-4467-8759-92D13F9ED40A}">
      <text>
        <r>
          <rPr>
            <b/>
            <sz val="9"/>
            <color indexed="81"/>
            <rFont val="Segoe UI"/>
            <family val="2"/>
          </rPr>
          <t>Johanna Fangauer:</t>
        </r>
        <r>
          <rPr>
            <sz val="9"/>
            <color indexed="81"/>
            <rFont val="Segoe UI"/>
            <family val="2"/>
          </rPr>
          <t xml:space="preserve">
Wärme wird auch aus tieferen Erdschichten entzogen.
Schätzwerte Frühjahr
Nach längerer Kälteperiode 1-1,5
Nach längerer Wärmeperiode 1,5-2</t>
        </r>
      </text>
    </comment>
    <comment ref="E19" authorId="0" shapeId="0" xr:uid="{8228A1FF-291A-462B-A39A-AEE0E622F851}">
      <text>
        <r>
          <rPr>
            <b/>
            <sz val="9"/>
            <color indexed="81"/>
            <rFont val="Segoe UI"/>
            <family val="2"/>
          </rPr>
          <t>Johanna Fangauer:</t>
        </r>
        <r>
          <rPr>
            <sz val="9"/>
            <color indexed="81"/>
            <rFont val="Segoe UI"/>
            <family val="2"/>
          </rPr>
          <t xml:space="preserve">
trockener Boden: 1 kJ/kg*K</t>
        </r>
      </text>
    </comment>
  </commentList>
</comments>
</file>

<file path=xl/sharedStrings.xml><?xml version="1.0" encoding="utf-8"?>
<sst xmlns="http://schemas.openxmlformats.org/spreadsheetml/2006/main" count="170" uniqueCount="65">
  <si>
    <t>m²</t>
  </si>
  <si>
    <t>K</t>
  </si>
  <si>
    <t>W</t>
  </si>
  <si>
    <t>h</t>
  </si>
  <si>
    <t>kWh</t>
  </si>
  <si>
    <t>Durchmesser</t>
  </si>
  <si>
    <t>Länge</t>
  </si>
  <si>
    <t>dm</t>
  </si>
  <si>
    <t>l</t>
  </si>
  <si>
    <t>Wärmespeicherkapazität Wasser</t>
  </si>
  <si>
    <t>kJ/(kg*K)</t>
  </si>
  <si>
    <t>Wärmespeicher</t>
  </si>
  <si>
    <t>Dichte Erde</t>
  </si>
  <si>
    <t>m</t>
  </si>
  <si>
    <t>Gewächshaus</t>
  </si>
  <si>
    <t>Breite</t>
  </si>
  <si>
    <t>Firsthöhe</t>
  </si>
  <si>
    <t>Seitenhöhe</t>
  </si>
  <si>
    <t>Fläche</t>
  </si>
  <si>
    <t>Fläche [m²]</t>
  </si>
  <si>
    <t>Oberfläche [m²]</t>
  </si>
  <si>
    <t>Verglasung</t>
  </si>
  <si>
    <t>Stegdoppelplatten 6mm</t>
  </si>
  <si>
    <t>Glas 4mm</t>
  </si>
  <si>
    <t>Glas 3mm</t>
  </si>
  <si>
    <t>Stegdreifachplatten 16mm</t>
  </si>
  <si>
    <t>U-Wert [W/m²K]</t>
  </si>
  <si>
    <t>Wärmebedarf [W]</t>
  </si>
  <si>
    <t>Temperaturdifferenz [K]</t>
  </si>
  <si>
    <t>Wärmebedarf [kWh]</t>
  </si>
  <si>
    <t>Stunden Kälte [h]</t>
  </si>
  <si>
    <t>Temperaturdifferenz</t>
  </si>
  <si>
    <t>Betasolar</t>
  </si>
  <si>
    <t>Temperatur außen [°C]</t>
  </si>
  <si>
    <t>Temperatur innen [°C]</t>
  </si>
  <si>
    <t>Wassertemperatur abends</t>
  </si>
  <si>
    <t>Füllvolumen</t>
  </si>
  <si>
    <t>°C</t>
  </si>
  <si>
    <t>Erdboden</t>
  </si>
  <si>
    <t>Zusatzfläche (z.B. tiefer Weg)</t>
  </si>
  <si>
    <t>Bodentemperatur abends</t>
  </si>
  <si>
    <t>Wärmespeicherkapazität feuchter Boden</t>
  </si>
  <si>
    <t>Höhe</t>
  </si>
  <si>
    <t>Dicke</t>
  </si>
  <si>
    <t>Ziegelmauer</t>
  </si>
  <si>
    <t>Wärmespeicherkapazität Ziegel</t>
  </si>
  <si>
    <t>Kerze</t>
  </si>
  <si>
    <t>Dichte Ziegel</t>
  </si>
  <si>
    <t>Ziegeltemperatur abends</t>
  </si>
  <si>
    <t>Ziegeltemperatur morgens</t>
  </si>
  <si>
    <t>kg/m³</t>
  </si>
  <si>
    <t>Heizleistung 8g Wachs/h</t>
  </si>
  <si>
    <t xml:space="preserve">Stunden </t>
  </si>
  <si>
    <t>Heizleistung</t>
  </si>
  <si>
    <t>Summe Wärmespeicher</t>
  </si>
  <si>
    <t>KWh</t>
  </si>
  <si>
    <t xml:space="preserve">U-Wert </t>
  </si>
  <si>
    <t>W/m²K</t>
  </si>
  <si>
    <t>mögliche T-Differenz</t>
  </si>
  <si>
    <t>Messtiefe</t>
  </si>
  <si>
    <t>Bodentemperatur frühs</t>
  </si>
  <si>
    <t>Einfachfolie</t>
  </si>
  <si>
    <t>Tiefenfaktor</t>
  </si>
  <si>
    <t>Wassertemperatur frühs</t>
  </si>
  <si>
    <t>Eingabefeld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</si>
</sst>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0" xfId="0" applyFill="1"/>
    <xf numFmtId="0" fontId="2" fillId="0" borderId="0" xfId="0" applyFont="1"/>
    <xf numFmtId="0" fontId="0" fillId="0" borderId="1" xfId="0" applyBorder="1"/>
    <xf numFmtId="0" fontId="0" fillId="2" borderId="1" xfId="0" applyFill="1" applyBorder="1"/>
    <xf numFmtId="164" fontId="0" fillId="0" borderId="1" xfId="0" applyNumberFormat="1" applyBorder="1"/>
    <xf numFmtId="164" fontId="0" fillId="2" borderId="1" xfId="0" applyNumberFormat="1" applyFill="1" applyBorder="1"/>
    <xf numFmtId="164" fontId="0" fillId="0" borderId="1" xfId="0" applyNumberFormat="1" applyFill="1" applyBorder="1"/>
    <xf numFmtId="1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2" fontId="1" fillId="0" borderId="1" xfId="0" applyNumberFormat="1" applyFont="1" applyBorder="1"/>
    <xf numFmtId="164" fontId="0" fillId="0" borderId="1" xfId="0" applyNumberFormat="1" applyFont="1" applyBorder="1"/>
    <xf numFmtId="2" fontId="0" fillId="0" borderId="1" xfId="0" applyNumberFormat="1" applyBorder="1"/>
    <xf numFmtId="0" fontId="5" fillId="2" borderId="1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A1CAB-6AF9-4F45-A3D3-37708DF13AA7}">
  <dimension ref="A1:C19"/>
  <sheetViews>
    <sheetView tabSelected="1" workbookViewId="0">
      <selection activeCell="G16" sqref="G16"/>
    </sheetView>
  </sheetViews>
  <sheetFormatPr baseColWidth="10" defaultRowHeight="14.4" x14ac:dyDescent="0.3"/>
  <cols>
    <col min="1" max="1" width="20.6640625" bestFit="1" customWidth="1"/>
    <col min="2" max="2" width="20.44140625" bestFit="1" customWidth="1"/>
  </cols>
  <sheetData>
    <row r="1" spans="1:3" x14ac:dyDescent="0.3">
      <c r="A1" s="3" t="s">
        <v>64</v>
      </c>
    </row>
    <row r="3" spans="1:3" x14ac:dyDescent="0.3">
      <c r="A3" s="1" t="s">
        <v>14</v>
      </c>
    </row>
    <row r="4" spans="1:3" x14ac:dyDescent="0.3">
      <c r="A4" s="5" t="s">
        <v>6</v>
      </c>
      <c r="B4" s="6">
        <v>2.57</v>
      </c>
      <c r="C4" s="5" t="s">
        <v>13</v>
      </c>
    </row>
    <row r="5" spans="1:3" x14ac:dyDescent="0.3">
      <c r="A5" s="5" t="s">
        <v>15</v>
      </c>
      <c r="B5" s="6">
        <v>2.56</v>
      </c>
      <c r="C5" s="5" t="s">
        <v>13</v>
      </c>
    </row>
    <row r="6" spans="1:3" x14ac:dyDescent="0.3">
      <c r="A6" s="5" t="s">
        <v>16</v>
      </c>
      <c r="B6" s="6">
        <v>2.2000000000000002</v>
      </c>
      <c r="C6" s="5" t="s">
        <v>13</v>
      </c>
    </row>
    <row r="7" spans="1:3" x14ac:dyDescent="0.3">
      <c r="A7" s="5" t="s">
        <v>17</v>
      </c>
      <c r="B7" s="6">
        <v>1.4</v>
      </c>
      <c r="C7" s="5" t="s">
        <v>13</v>
      </c>
    </row>
    <row r="8" spans="1:3" x14ac:dyDescent="0.3">
      <c r="A8" s="5" t="s">
        <v>21</v>
      </c>
      <c r="B8" s="6" t="s">
        <v>22</v>
      </c>
      <c r="C8" s="5" t="s">
        <v>13</v>
      </c>
    </row>
    <row r="9" spans="1:3" x14ac:dyDescent="0.3">
      <c r="A9" s="5" t="s">
        <v>56</v>
      </c>
      <c r="B9" s="5">
        <f>VLOOKUP(B8,'U-Werte'!A2:B6,2,FALSE)</f>
        <v>3.5</v>
      </c>
      <c r="C9" s="5" t="s">
        <v>57</v>
      </c>
    </row>
    <row r="11" spans="1:3" x14ac:dyDescent="0.3">
      <c r="A11" s="5" t="s">
        <v>19</v>
      </c>
      <c r="B11" s="7">
        <f>B4*B5</f>
        <v>6.5792000000000002</v>
      </c>
      <c r="C11" s="5" t="s">
        <v>0</v>
      </c>
    </row>
    <row r="12" spans="1:3" x14ac:dyDescent="0.3">
      <c r="A12" s="5" t="s">
        <v>20</v>
      </c>
      <c r="B12" s="7">
        <f>B4*B7*2+B5*B7*2+(B6-B7)*B5/2+B4*2*SQRT((B5/2)^2+(B6-B7)^2)</f>
        <v>23.146506083003349</v>
      </c>
      <c r="C12" s="5" t="s">
        <v>0</v>
      </c>
    </row>
    <row r="13" spans="1:3" x14ac:dyDescent="0.3">
      <c r="B13" s="2"/>
    </row>
    <row r="14" spans="1:3" x14ac:dyDescent="0.3">
      <c r="A14" s="5" t="s">
        <v>33</v>
      </c>
      <c r="B14" s="8">
        <v>0</v>
      </c>
      <c r="C14" s="5" t="s">
        <v>37</v>
      </c>
    </row>
    <row r="15" spans="1:3" x14ac:dyDescent="0.3">
      <c r="A15" s="5" t="s">
        <v>34</v>
      </c>
      <c r="B15" s="8">
        <v>5</v>
      </c>
      <c r="C15" s="5" t="s">
        <v>37</v>
      </c>
    </row>
    <row r="16" spans="1:3" x14ac:dyDescent="0.3">
      <c r="A16" s="5" t="s">
        <v>28</v>
      </c>
      <c r="B16" s="9">
        <f>B15-B14</f>
        <v>5</v>
      </c>
      <c r="C16" s="5" t="s">
        <v>1</v>
      </c>
    </row>
    <row r="17" spans="1:3" x14ac:dyDescent="0.3">
      <c r="A17" s="5" t="s">
        <v>27</v>
      </c>
      <c r="B17" s="10">
        <f>B16*B12*B9</f>
        <v>405.06385645255858</v>
      </c>
      <c r="C17" s="5" t="s">
        <v>2</v>
      </c>
    </row>
    <row r="18" spans="1:3" x14ac:dyDescent="0.3">
      <c r="A18" s="5" t="s">
        <v>30</v>
      </c>
      <c r="B18" s="6">
        <v>12</v>
      </c>
      <c r="C18" s="5" t="s">
        <v>3</v>
      </c>
    </row>
    <row r="19" spans="1:3" x14ac:dyDescent="0.3">
      <c r="A19" s="11" t="s">
        <v>29</v>
      </c>
      <c r="B19" s="12">
        <f>B18*B17/1000</f>
        <v>4.8607662774307023</v>
      </c>
      <c r="C19" s="11" t="s">
        <v>55</v>
      </c>
    </row>
  </sheetData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9F36379-81F4-4821-B973-2CADD73AA9B3}">
          <x14:formula1>
            <xm:f>'U-Werte'!$A$2:$A$6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830DF-CE65-49DF-97C6-6B79D29B5BBF}">
  <dimension ref="A1:G37"/>
  <sheetViews>
    <sheetView topLeftCell="A16" workbookViewId="0">
      <selection activeCell="E35" sqref="E35:G37"/>
    </sheetView>
  </sheetViews>
  <sheetFormatPr baseColWidth="10" defaultRowHeight="14.4" x14ac:dyDescent="0.3"/>
  <cols>
    <col min="1" max="1" width="20.6640625" bestFit="1" customWidth="1"/>
    <col min="2" max="2" width="20.44140625" bestFit="1" customWidth="1"/>
    <col min="5" max="5" width="34.6640625" bestFit="1" customWidth="1"/>
  </cols>
  <sheetData>
    <row r="1" spans="1:7" x14ac:dyDescent="0.3">
      <c r="A1" s="11" t="s">
        <v>54</v>
      </c>
      <c r="B1" s="13">
        <f>F9+F21+F32+F37</f>
        <v>4.3356586492422604</v>
      </c>
      <c r="C1" s="11" t="s">
        <v>4</v>
      </c>
      <c r="E1" s="1" t="s">
        <v>11</v>
      </c>
    </row>
    <row r="2" spans="1:7" x14ac:dyDescent="0.3">
      <c r="A2" s="5" t="s">
        <v>58</v>
      </c>
      <c r="B2" s="14">
        <f>B1/(Wärmebedarf!B18*Wärmebedarf!B9*Wärmebedarf!B12/1000)</f>
        <v>4.4598509800537016</v>
      </c>
      <c r="C2" s="5" t="s">
        <v>1</v>
      </c>
      <c r="E2" s="4" t="s">
        <v>32</v>
      </c>
    </row>
    <row r="3" spans="1:7" x14ac:dyDescent="0.3">
      <c r="E3" s="5" t="s">
        <v>6</v>
      </c>
      <c r="F3" s="6">
        <v>150</v>
      </c>
      <c r="G3" s="5" t="s">
        <v>7</v>
      </c>
    </row>
    <row r="4" spans="1:7" x14ac:dyDescent="0.3">
      <c r="E4" s="5" t="s">
        <v>5</v>
      </c>
      <c r="F4" s="6">
        <v>0.7</v>
      </c>
      <c r="G4" s="5" t="s">
        <v>7</v>
      </c>
    </row>
    <row r="5" spans="1:7" x14ac:dyDescent="0.3">
      <c r="E5" s="5" t="s">
        <v>36</v>
      </c>
      <c r="F5" s="15">
        <f>(F4/2)^2*PI()*F3*0.8</f>
        <v>46.18141200776995</v>
      </c>
      <c r="G5" s="5" t="s">
        <v>8</v>
      </c>
    </row>
    <row r="6" spans="1:7" x14ac:dyDescent="0.3">
      <c r="E6" s="5" t="s">
        <v>9</v>
      </c>
      <c r="F6" s="5">
        <v>4.18</v>
      </c>
      <c r="G6" s="5" t="s">
        <v>10</v>
      </c>
    </row>
    <row r="7" spans="1:7" x14ac:dyDescent="0.3">
      <c r="E7" s="5" t="s">
        <v>35</v>
      </c>
      <c r="F7" s="6">
        <v>22</v>
      </c>
      <c r="G7" s="5" t="s">
        <v>37</v>
      </c>
    </row>
    <row r="8" spans="1:7" x14ac:dyDescent="0.3">
      <c r="E8" s="5" t="s">
        <v>63</v>
      </c>
      <c r="F8" s="6">
        <v>5</v>
      </c>
      <c r="G8" s="5" t="s">
        <v>37</v>
      </c>
    </row>
    <row r="9" spans="1:7" x14ac:dyDescent="0.3">
      <c r="E9" s="11" t="s">
        <v>11</v>
      </c>
      <c r="F9" s="12">
        <f>F5*F6*(F7-F8)/3600</f>
        <v>0.91156976035337012</v>
      </c>
      <c r="G9" s="11" t="s">
        <v>4</v>
      </c>
    </row>
    <row r="11" spans="1:7" x14ac:dyDescent="0.3">
      <c r="E11" s="4" t="s">
        <v>38</v>
      </c>
    </row>
    <row r="12" spans="1:7" x14ac:dyDescent="0.3">
      <c r="E12" s="5" t="s">
        <v>18</v>
      </c>
      <c r="F12" s="7">
        <f>Wärmebedarf!B11</f>
        <v>6.5792000000000002</v>
      </c>
      <c r="G12" s="5" t="s">
        <v>0</v>
      </c>
    </row>
    <row r="13" spans="1:7" x14ac:dyDescent="0.3">
      <c r="E13" s="5" t="s">
        <v>39</v>
      </c>
      <c r="F13" s="6">
        <f>1.75*0.25*2+0.5*0.25*2</f>
        <v>1.125</v>
      </c>
      <c r="G13" s="5" t="s">
        <v>0</v>
      </c>
    </row>
    <row r="14" spans="1:7" x14ac:dyDescent="0.3">
      <c r="E14" s="5" t="s">
        <v>59</v>
      </c>
      <c r="F14" s="6">
        <v>0.1</v>
      </c>
      <c r="G14" s="5" t="s">
        <v>13</v>
      </c>
    </row>
    <row r="15" spans="1:7" x14ac:dyDescent="0.3">
      <c r="E15" s="5" t="s">
        <v>40</v>
      </c>
      <c r="F15" s="6">
        <v>19</v>
      </c>
      <c r="G15" s="5" t="s">
        <v>37</v>
      </c>
    </row>
    <row r="16" spans="1:7" x14ac:dyDescent="0.3">
      <c r="E16" s="5" t="s">
        <v>60</v>
      </c>
      <c r="F16" s="6">
        <v>9</v>
      </c>
      <c r="G16" s="5" t="s">
        <v>37</v>
      </c>
    </row>
    <row r="17" spans="5:7" x14ac:dyDescent="0.3">
      <c r="E17" s="5" t="s">
        <v>62</v>
      </c>
      <c r="F17" s="16">
        <v>2</v>
      </c>
      <c r="G17" s="5"/>
    </row>
    <row r="18" spans="5:7" x14ac:dyDescent="0.3">
      <c r="E18" s="5" t="s">
        <v>31</v>
      </c>
      <c r="F18" s="5">
        <f>F15-F16</f>
        <v>10</v>
      </c>
      <c r="G18" s="5" t="s">
        <v>1</v>
      </c>
    </row>
    <row r="19" spans="5:7" x14ac:dyDescent="0.3">
      <c r="E19" s="5" t="s">
        <v>41</v>
      </c>
      <c r="F19" s="5">
        <v>2</v>
      </c>
      <c r="G19" s="5" t="s">
        <v>10</v>
      </c>
    </row>
    <row r="20" spans="5:7" x14ac:dyDescent="0.3">
      <c r="E20" s="5" t="s">
        <v>12</v>
      </c>
      <c r="F20" s="5">
        <v>400</v>
      </c>
      <c r="G20" s="5" t="s">
        <v>50</v>
      </c>
    </row>
    <row r="21" spans="5:7" x14ac:dyDescent="0.3">
      <c r="E21" s="11" t="s">
        <v>11</v>
      </c>
      <c r="F21" s="13">
        <f>(F12+F13)*F14*F20*F18*F19/3600*F17</f>
        <v>3.4240888888888898</v>
      </c>
      <c r="G21" s="11" t="s">
        <v>4</v>
      </c>
    </row>
    <row r="23" spans="5:7" x14ac:dyDescent="0.3">
      <c r="E23" s="4" t="s">
        <v>44</v>
      </c>
    </row>
    <row r="24" spans="5:7" x14ac:dyDescent="0.3">
      <c r="E24" s="5" t="s">
        <v>15</v>
      </c>
      <c r="F24" s="6">
        <v>2</v>
      </c>
      <c r="G24" s="5" t="s">
        <v>13</v>
      </c>
    </row>
    <row r="25" spans="5:7" x14ac:dyDescent="0.3">
      <c r="E25" s="5" t="s">
        <v>42</v>
      </c>
      <c r="F25" s="6">
        <v>2</v>
      </c>
      <c r="G25" s="5" t="s">
        <v>13</v>
      </c>
    </row>
    <row r="26" spans="5:7" x14ac:dyDescent="0.3">
      <c r="E26" s="5" t="s">
        <v>43</v>
      </c>
      <c r="F26" s="6">
        <v>0</v>
      </c>
      <c r="G26" s="5" t="s">
        <v>13</v>
      </c>
    </row>
    <row r="27" spans="5:7" x14ac:dyDescent="0.3">
      <c r="E27" s="5" t="s">
        <v>47</v>
      </c>
      <c r="F27" s="5">
        <v>1500</v>
      </c>
      <c r="G27" s="5" t="s">
        <v>50</v>
      </c>
    </row>
    <row r="28" spans="5:7" x14ac:dyDescent="0.3">
      <c r="E28" s="5" t="s">
        <v>45</v>
      </c>
      <c r="F28" s="5">
        <v>0.84</v>
      </c>
      <c r="G28" s="5" t="s">
        <v>10</v>
      </c>
    </row>
    <row r="29" spans="5:7" x14ac:dyDescent="0.3">
      <c r="E29" s="5" t="s">
        <v>48</v>
      </c>
      <c r="F29" s="6">
        <v>20</v>
      </c>
      <c r="G29" s="5" t="s">
        <v>37</v>
      </c>
    </row>
    <row r="30" spans="5:7" x14ac:dyDescent="0.3">
      <c r="E30" s="5" t="s">
        <v>49</v>
      </c>
      <c r="F30" s="6">
        <v>10</v>
      </c>
      <c r="G30" s="5" t="s">
        <v>37</v>
      </c>
    </row>
    <row r="31" spans="5:7" x14ac:dyDescent="0.3">
      <c r="E31" s="5" t="s">
        <v>31</v>
      </c>
      <c r="F31" s="5">
        <f>F29-F30</f>
        <v>10</v>
      </c>
      <c r="G31" s="5" t="s">
        <v>1</v>
      </c>
    </row>
    <row r="32" spans="5:7" x14ac:dyDescent="0.3">
      <c r="E32" s="11" t="s">
        <v>11</v>
      </c>
      <c r="F32" s="13">
        <f>(F24*F25*F26)*F27*F28*F31/3600</f>
        <v>0</v>
      </c>
      <c r="G32" s="11" t="s">
        <v>4</v>
      </c>
    </row>
    <row r="34" spans="5:7" x14ac:dyDescent="0.3">
      <c r="E34" s="4" t="s">
        <v>46</v>
      </c>
    </row>
    <row r="35" spans="5:7" x14ac:dyDescent="0.3">
      <c r="E35" s="5" t="s">
        <v>51</v>
      </c>
      <c r="F35" s="5">
        <v>100</v>
      </c>
      <c r="G35" s="5" t="s">
        <v>2</v>
      </c>
    </row>
    <row r="36" spans="5:7" x14ac:dyDescent="0.3">
      <c r="E36" s="5" t="s">
        <v>52</v>
      </c>
      <c r="F36" s="5">
        <v>0</v>
      </c>
      <c r="G36" s="5" t="s">
        <v>3</v>
      </c>
    </row>
    <row r="37" spans="5:7" x14ac:dyDescent="0.3">
      <c r="E37" s="11" t="s">
        <v>53</v>
      </c>
      <c r="F37" s="11">
        <f>F35*F36/1000</f>
        <v>0</v>
      </c>
      <c r="G37" s="11" t="s">
        <v>4</v>
      </c>
    </row>
  </sheetData>
  <pageMargins left="0.7" right="0.7" top="0.78740157499999996" bottom="0.78740157499999996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9933C-FEEB-41ED-99E8-688114C12D78}">
  <dimension ref="A1:G37"/>
  <sheetViews>
    <sheetView topLeftCell="A16" workbookViewId="0">
      <selection activeCell="B26" sqref="B26"/>
    </sheetView>
  </sheetViews>
  <sheetFormatPr baseColWidth="10" defaultRowHeight="14.4" x14ac:dyDescent="0.3"/>
  <cols>
    <col min="1" max="1" width="20.6640625" bestFit="1" customWidth="1"/>
    <col min="2" max="2" width="20.44140625" bestFit="1" customWidth="1"/>
    <col min="5" max="5" width="34.6640625" bestFit="1" customWidth="1"/>
  </cols>
  <sheetData>
    <row r="1" spans="1:7" x14ac:dyDescent="0.3">
      <c r="A1" s="11" t="s">
        <v>54</v>
      </c>
      <c r="B1" s="13">
        <f>F9+F21+F32+F37</f>
        <v>2.8603484813575486</v>
      </c>
      <c r="C1" s="11" t="s">
        <v>4</v>
      </c>
      <c r="E1" s="1" t="s">
        <v>11</v>
      </c>
    </row>
    <row r="2" spans="1:7" x14ac:dyDescent="0.3">
      <c r="A2" s="5" t="s">
        <v>58</v>
      </c>
      <c r="B2" s="14">
        <f>B1/(Wärmebedarf!B18*Wärmebedarf!B9*Wärmebedarf!B12/1000)</f>
        <v>2.9422814409310249</v>
      </c>
      <c r="C2" s="5" t="s">
        <v>1</v>
      </c>
      <c r="E2" s="4" t="s">
        <v>32</v>
      </c>
    </row>
    <row r="3" spans="1:7" x14ac:dyDescent="0.3">
      <c r="E3" s="5" t="s">
        <v>6</v>
      </c>
      <c r="F3" s="6">
        <v>150</v>
      </c>
      <c r="G3" s="5" t="s">
        <v>7</v>
      </c>
    </row>
    <row r="4" spans="1:7" x14ac:dyDescent="0.3">
      <c r="E4" s="5" t="s">
        <v>5</v>
      </c>
      <c r="F4" s="6">
        <v>0.7</v>
      </c>
      <c r="G4" s="5" t="s">
        <v>7</v>
      </c>
    </row>
    <row r="5" spans="1:7" x14ac:dyDescent="0.3">
      <c r="E5" s="5" t="s">
        <v>36</v>
      </c>
      <c r="F5" s="15">
        <f>(F4/2)^2*PI()*F3*0.8</f>
        <v>46.18141200776995</v>
      </c>
      <c r="G5" s="5" t="s">
        <v>8</v>
      </c>
    </row>
    <row r="6" spans="1:7" x14ac:dyDescent="0.3">
      <c r="E6" s="5" t="s">
        <v>9</v>
      </c>
      <c r="F6" s="5">
        <v>4.18</v>
      </c>
      <c r="G6" s="5" t="s">
        <v>10</v>
      </c>
    </row>
    <row r="7" spans="1:7" x14ac:dyDescent="0.3">
      <c r="E7" s="5" t="s">
        <v>35</v>
      </c>
      <c r="F7" s="6">
        <v>15</v>
      </c>
      <c r="G7" s="5" t="s">
        <v>37</v>
      </c>
    </row>
    <row r="8" spans="1:7" x14ac:dyDescent="0.3">
      <c r="E8" s="5" t="s">
        <v>63</v>
      </c>
      <c r="F8" s="6">
        <v>0</v>
      </c>
      <c r="G8" s="5" t="s">
        <v>37</v>
      </c>
    </row>
    <row r="9" spans="1:7" x14ac:dyDescent="0.3">
      <c r="E9" s="11" t="s">
        <v>11</v>
      </c>
      <c r="F9" s="12">
        <f>F5*F6*(F7-F8)/3600</f>
        <v>0.80432625913532652</v>
      </c>
      <c r="G9" s="11" t="s">
        <v>4</v>
      </c>
    </row>
    <row r="11" spans="1:7" x14ac:dyDescent="0.3">
      <c r="E11" s="4" t="s">
        <v>38</v>
      </c>
    </row>
    <row r="12" spans="1:7" x14ac:dyDescent="0.3">
      <c r="E12" s="5" t="s">
        <v>18</v>
      </c>
      <c r="F12" s="7">
        <f>Wärmebedarf!B11</f>
        <v>6.5792000000000002</v>
      </c>
      <c r="G12" s="5" t="s">
        <v>0</v>
      </c>
    </row>
    <row r="13" spans="1:7" x14ac:dyDescent="0.3">
      <c r="E13" s="5" t="s">
        <v>39</v>
      </c>
      <c r="F13" s="6">
        <f>1.75*0.25*2+0.5*0.25*2</f>
        <v>1.125</v>
      </c>
      <c r="G13" s="5" t="s">
        <v>0</v>
      </c>
    </row>
    <row r="14" spans="1:7" x14ac:dyDescent="0.3">
      <c r="E14" s="5" t="s">
        <v>59</v>
      </c>
      <c r="F14" s="6">
        <v>0.1</v>
      </c>
      <c r="G14" s="5" t="s">
        <v>13</v>
      </c>
    </row>
    <row r="15" spans="1:7" x14ac:dyDescent="0.3">
      <c r="E15" s="5" t="s">
        <v>40</v>
      </c>
      <c r="F15" s="6">
        <v>14</v>
      </c>
      <c r="G15" s="5" t="s">
        <v>37</v>
      </c>
    </row>
    <row r="16" spans="1:7" x14ac:dyDescent="0.3">
      <c r="E16" s="5" t="s">
        <v>60</v>
      </c>
      <c r="F16" s="6">
        <v>9</v>
      </c>
      <c r="G16" s="5" t="s">
        <v>37</v>
      </c>
    </row>
    <row r="17" spans="5:7" x14ac:dyDescent="0.3">
      <c r="E17" s="5" t="s">
        <v>62</v>
      </c>
      <c r="F17" s="16">
        <v>1</v>
      </c>
      <c r="G17" s="5"/>
    </row>
    <row r="18" spans="5:7" x14ac:dyDescent="0.3">
      <c r="E18" s="5" t="s">
        <v>31</v>
      </c>
      <c r="F18" s="5">
        <f>F15-F16</f>
        <v>5</v>
      </c>
      <c r="G18" s="5" t="s">
        <v>1</v>
      </c>
    </row>
    <row r="19" spans="5:7" x14ac:dyDescent="0.3">
      <c r="E19" s="5" t="s">
        <v>41</v>
      </c>
      <c r="F19" s="5">
        <v>2</v>
      </c>
      <c r="G19" s="5" t="s">
        <v>10</v>
      </c>
    </row>
    <row r="20" spans="5:7" x14ac:dyDescent="0.3">
      <c r="E20" s="5" t="s">
        <v>12</v>
      </c>
      <c r="F20" s="5">
        <v>400</v>
      </c>
      <c r="G20" s="5" t="s">
        <v>50</v>
      </c>
    </row>
    <row r="21" spans="5:7" x14ac:dyDescent="0.3">
      <c r="E21" s="11" t="s">
        <v>11</v>
      </c>
      <c r="F21" s="13">
        <f>(F12+F13)*F14*F20*F18*F19/3600*F17</f>
        <v>0.85602222222222246</v>
      </c>
      <c r="G21" s="11" t="s">
        <v>4</v>
      </c>
    </row>
    <row r="23" spans="5:7" x14ac:dyDescent="0.3">
      <c r="E23" s="4" t="s">
        <v>44</v>
      </c>
    </row>
    <row r="24" spans="5:7" x14ac:dyDescent="0.3">
      <c r="E24" s="5" t="s">
        <v>15</v>
      </c>
      <c r="F24" s="6">
        <v>2</v>
      </c>
      <c r="G24" s="5" t="s">
        <v>13</v>
      </c>
    </row>
    <row r="25" spans="5:7" x14ac:dyDescent="0.3">
      <c r="E25" s="5" t="s">
        <v>42</v>
      </c>
      <c r="F25" s="6">
        <v>2</v>
      </c>
      <c r="G25" s="5" t="s">
        <v>13</v>
      </c>
    </row>
    <row r="26" spans="5:7" x14ac:dyDescent="0.3">
      <c r="E26" s="5" t="s">
        <v>43</v>
      </c>
      <c r="F26" s="6">
        <v>0</v>
      </c>
      <c r="G26" s="5" t="s">
        <v>13</v>
      </c>
    </row>
    <row r="27" spans="5:7" x14ac:dyDescent="0.3">
      <c r="E27" s="5" t="s">
        <v>47</v>
      </c>
      <c r="F27" s="5">
        <v>1500</v>
      </c>
      <c r="G27" s="5" t="s">
        <v>50</v>
      </c>
    </row>
    <row r="28" spans="5:7" x14ac:dyDescent="0.3">
      <c r="E28" s="5" t="s">
        <v>45</v>
      </c>
      <c r="F28" s="5">
        <v>0.84</v>
      </c>
      <c r="G28" s="5" t="s">
        <v>10</v>
      </c>
    </row>
    <row r="29" spans="5:7" x14ac:dyDescent="0.3">
      <c r="E29" s="5" t="s">
        <v>48</v>
      </c>
      <c r="F29" s="6">
        <v>20</v>
      </c>
      <c r="G29" s="5" t="s">
        <v>37</v>
      </c>
    </row>
    <row r="30" spans="5:7" x14ac:dyDescent="0.3">
      <c r="E30" s="5" t="s">
        <v>49</v>
      </c>
      <c r="F30" s="6">
        <v>10</v>
      </c>
      <c r="G30" s="5" t="s">
        <v>37</v>
      </c>
    </row>
    <row r="31" spans="5:7" x14ac:dyDescent="0.3">
      <c r="E31" s="5" t="s">
        <v>31</v>
      </c>
      <c r="F31" s="5">
        <f>F29-F30</f>
        <v>10</v>
      </c>
      <c r="G31" s="5" t="s">
        <v>1</v>
      </c>
    </row>
    <row r="32" spans="5:7" x14ac:dyDescent="0.3">
      <c r="E32" s="11" t="s">
        <v>11</v>
      </c>
      <c r="F32" s="13">
        <f>(F24*F25*F26)*F27*F28*F31/3600</f>
        <v>0</v>
      </c>
      <c r="G32" s="11" t="s">
        <v>4</v>
      </c>
    </row>
    <row r="34" spans="5:7" x14ac:dyDescent="0.3">
      <c r="E34" s="4" t="s">
        <v>46</v>
      </c>
    </row>
    <row r="35" spans="5:7" x14ac:dyDescent="0.3">
      <c r="E35" s="5" t="s">
        <v>51</v>
      </c>
      <c r="F35" s="5">
        <v>100</v>
      </c>
      <c r="G35" s="5" t="s">
        <v>2</v>
      </c>
    </row>
    <row r="36" spans="5:7" x14ac:dyDescent="0.3">
      <c r="E36" s="5" t="s">
        <v>52</v>
      </c>
      <c r="F36" s="5">
        <v>12</v>
      </c>
      <c r="G36" s="5" t="s">
        <v>3</v>
      </c>
    </row>
    <row r="37" spans="5:7" x14ac:dyDescent="0.3">
      <c r="E37" s="11" t="s">
        <v>53</v>
      </c>
      <c r="F37" s="11">
        <f>F35*F36/1000</f>
        <v>1.2</v>
      </c>
      <c r="G37" s="11" t="s">
        <v>4</v>
      </c>
    </row>
  </sheetData>
  <pageMargins left="0.7" right="0.7" top="0.78740157499999996" bottom="0.78740157499999996" header="0.3" footer="0.3"/>
  <pageSetup paperSize="9"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EBCFF-A18E-4F7C-B86C-D518CF70408D}">
  <dimension ref="A1:B6"/>
  <sheetViews>
    <sheetView workbookViewId="0">
      <selection activeCell="B7" sqref="B7"/>
    </sheetView>
  </sheetViews>
  <sheetFormatPr baseColWidth="10" defaultRowHeight="14.4" x14ac:dyDescent="0.3"/>
  <cols>
    <col min="1" max="1" width="22.6640625" bestFit="1" customWidth="1"/>
    <col min="2" max="2" width="15" bestFit="1" customWidth="1"/>
  </cols>
  <sheetData>
    <row r="1" spans="1:2" x14ac:dyDescent="0.3">
      <c r="A1" s="1" t="s">
        <v>21</v>
      </c>
      <c r="B1" s="1" t="s">
        <v>26</v>
      </c>
    </row>
    <row r="2" spans="1:2" x14ac:dyDescent="0.3">
      <c r="A2" t="s">
        <v>22</v>
      </c>
      <c r="B2">
        <v>3.5</v>
      </c>
    </row>
    <row r="3" spans="1:2" x14ac:dyDescent="0.3">
      <c r="A3" t="s">
        <v>25</v>
      </c>
      <c r="B3">
        <v>2.2999999999999998</v>
      </c>
    </row>
    <row r="4" spans="1:2" x14ac:dyDescent="0.3">
      <c r="A4" t="s">
        <v>23</v>
      </c>
      <c r="B4">
        <v>3.7</v>
      </c>
    </row>
    <row r="5" spans="1:2" x14ac:dyDescent="0.3">
      <c r="A5" t="s">
        <v>24</v>
      </c>
      <c r="B5">
        <v>6</v>
      </c>
    </row>
    <row r="6" spans="1:2" x14ac:dyDescent="0.3">
      <c r="A6" t="s">
        <v>61</v>
      </c>
      <c r="B6">
        <v>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Wärmebedarf</vt:lpstr>
      <vt:lpstr>warme Periode</vt:lpstr>
      <vt:lpstr>kalte Periode</vt:lpstr>
      <vt:lpstr>U-Werte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Jofi</dc:creator>
  <cp:lastModifiedBy>Johanna Fangauer</cp:lastModifiedBy>
  <dcterms:created xsi:type="dcterms:W3CDTF">2021-02-16T18:53:09Z</dcterms:created>
  <dcterms:modified xsi:type="dcterms:W3CDTF">2021-04-26T21:08:41Z</dcterms:modified>
</cp:coreProperties>
</file>